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an Six Sigma\Lean Practitioner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5" i="1" l="1"/>
  <c r="D46" i="1"/>
  <c r="D47" i="1"/>
  <c r="D48" i="1"/>
  <c r="D49" i="1"/>
  <c r="D50" i="1"/>
  <c r="D51" i="1"/>
  <c r="D52" i="1"/>
  <c r="D44" i="1"/>
  <c r="C70" i="1"/>
  <c r="C71" i="1"/>
  <c r="C72" i="1"/>
  <c r="C73" i="1"/>
  <c r="C74" i="1"/>
  <c r="C75" i="1"/>
  <c r="C76" i="1"/>
  <c r="C77" i="1"/>
  <c r="C78" i="1"/>
  <c r="C79" i="1"/>
  <c r="C80" i="1"/>
  <c r="C69" i="1"/>
  <c r="C60" i="1"/>
  <c r="C61" i="1"/>
  <c r="C63" i="1"/>
  <c r="C58" i="1"/>
  <c r="B44" i="1"/>
  <c r="B54" i="1" s="1"/>
  <c r="B45" i="1"/>
  <c r="B46" i="1"/>
  <c r="B47" i="1"/>
  <c r="B48" i="1"/>
  <c r="B49" i="1"/>
  <c r="B50" i="1"/>
  <c r="B51" i="1"/>
  <c r="B52" i="1"/>
  <c r="B43" i="1"/>
  <c r="B62" i="1"/>
  <c r="C62" i="1" s="1"/>
  <c r="B59" i="1"/>
  <c r="C59" i="1" s="1"/>
  <c r="B61" i="1"/>
  <c r="K34" i="1"/>
  <c r="K31" i="1"/>
  <c r="J39" i="1"/>
  <c r="K35" i="1" s="1"/>
  <c r="L24" i="1"/>
  <c r="D27" i="1"/>
  <c r="D25" i="1"/>
  <c r="B25" i="1"/>
  <c r="B26" i="1"/>
  <c r="D26" i="1" s="1"/>
  <c r="B27" i="1"/>
  <c r="B28" i="1"/>
  <c r="D28" i="1" s="1"/>
  <c r="B29" i="1"/>
  <c r="D29" i="1" s="1"/>
  <c r="B30" i="1"/>
  <c r="D30" i="1" s="1"/>
  <c r="F16" i="1"/>
  <c r="M17" i="1"/>
  <c r="M15" i="1"/>
  <c r="F15" i="1"/>
  <c r="F18" i="1" s="1"/>
  <c r="K37" i="1" l="1"/>
  <c r="K33" i="1"/>
  <c r="K36" i="1"/>
  <c r="K32" i="1"/>
</calcChain>
</file>

<file path=xl/sharedStrings.xml><?xml version="1.0" encoding="utf-8"?>
<sst xmlns="http://schemas.openxmlformats.org/spreadsheetml/2006/main" count="89" uniqueCount="56">
  <si>
    <t>Marketing/CSR</t>
  </si>
  <si>
    <t>Technicians</t>
  </si>
  <si>
    <t>Supervisor</t>
  </si>
  <si>
    <t xml:space="preserve">Employee </t>
  </si>
  <si>
    <t>Head Count</t>
  </si>
  <si>
    <t>Total</t>
  </si>
  <si>
    <t>Hour per week</t>
  </si>
  <si>
    <t>NA</t>
  </si>
  <si>
    <t>Labor Costs</t>
  </si>
  <si>
    <t>OverHead Costs</t>
  </si>
  <si>
    <t xml:space="preserve">Ebay listing </t>
  </si>
  <si>
    <t>0.10 of S.P</t>
  </si>
  <si>
    <t>Profit Sharing</t>
  </si>
  <si>
    <t>0.30 of S.P.</t>
  </si>
  <si>
    <t xml:space="preserve">Return </t>
  </si>
  <si>
    <t>0.01 of items sold</t>
  </si>
  <si>
    <t>Process Step</t>
  </si>
  <si>
    <t>Receiving</t>
  </si>
  <si>
    <t>High Level Data Entry</t>
  </si>
  <si>
    <t>Break for parts</t>
  </si>
  <si>
    <t>Destroy and Recycle</t>
  </si>
  <si>
    <t>Material Cost</t>
  </si>
  <si>
    <t>Clean unit</t>
  </si>
  <si>
    <t>Setup wipe HD</t>
  </si>
  <si>
    <t>Replace HD in unit</t>
  </si>
  <si>
    <t>Sell Units</t>
  </si>
  <si>
    <t>Pack Units</t>
  </si>
  <si>
    <t>Ship Units</t>
  </si>
  <si>
    <t>Avg CT (units/hour)</t>
  </si>
  <si>
    <t xml:space="preserve">Testing </t>
  </si>
  <si>
    <t>Remove HD</t>
  </si>
  <si>
    <t>Revenue</t>
  </si>
  <si>
    <t>Avg. Selling Price</t>
  </si>
  <si>
    <t>Hourly Wage ($)</t>
  </si>
  <si>
    <t>Salary ($)</t>
  </si>
  <si>
    <t>Yearly Cost ($)</t>
  </si>
  <si>
    <t># of weeks</t>
  </si>
  <si>
    <t>Technician Cost</t>
  </si>
  <si>
    <t>Supervisor Cost</t>
  </si>
  <si>
    <t>Total Cost</t>
  </si>
  <si>
    <t>Warehouse Cost ($ /sq. foot)</t>
  </si>
  <si>
    <t>Warehouse Capacity (sq. Foot)</t>
  </si>
  <si>
    <t>Efficiency</t>
  </si>
  <si>
    <t>Revenue Source</t>
  </si>
  <si>
    <t>Price ($)</t>
  </si>
  <si>
    <t>Estimated selling price of each working laptop</t>
  </si>
  <si>
    <t>Estimated selling price of each working laptop without Hard Disk</t>
  </si>
  <si>
    <t>Estimated price of parts from each working laptop</t>
  </si>
  <si>
    <t>Estimated Recycling Fee for each laptop</t>
  </si>
  <si>
    <t>%</t>
  </si>
  <si>
    <t>Destroy and Recycle + Testing</t>
  </si>
  <si>
    <t>High Level Data Entry + Break For Parts</t>
  </si>
  <si>
    <t>Remove HD + Clean Unit + Setup HD + Replace HD</t>
  </si>
  <si>
    <t>Sell Units + Pack Units</t>
  </si>
  <si>
    <t>Takt Time (hour/units)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</si>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</sst>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Labour Cost Analysis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Technician Cost</c:v>
          </c:tx>
          <c:xVal>
            <c:numRef>
              <c:f>Sheet1!$A$25:$A$30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50</c:v>
                </c:pt>
                <c:pt idx="5">
                  <c:v>52</c:v>
                </c:pt>
              </c:numCache>
            </c:numRef>
          </c:xVal>
          <c:yVal>
            <c:numRef>
              <c:f>Sheet1!$B$25:$B$30</c:f>
              <c:numCache>
                <c:formatCode>General</c:formatCode>
                <c:ptCount val="6"/>
                <c:pt idx="0">
                  <c:v>0</c:v>
                </c:pt>
                <c:pt idx="1">
                  <c:v>58500</c:v>
                </c:pt>
                <c:pt idx="2">
                  <c:v>117000</c:v>
                </c:pt>
                <c:pt idx="3">
                  <c:v>234000</c:v>
                </c:pt>
                <c:pt idx="4">
                  <c:v>292500</c:v>
                </c:pt>
                <c:pt idx="5">
                  <c:v>304200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98-4CA8-BEFD-1470D625B723}"/>
            </c:ext>
          </c:extLst>
        </c:ser>
        <c:ser>
          <c:idx val="1"/>
          <c:order val="1"/>
          <c:tx>
            <c:v>Supervisor Cost</c:v>
          </c:tx>
          <c:xVal>
            <c:numRef>
              <c:f>Sheet1!$A$25:$A$30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50</c:v>
                </c:pt>
                <c:pt idx="5">
                  <c:v>52</c:v>
                </c:pt>
              </c:numCache>
            </c:numRef>
          </c:xVal>
          <c:yVal>
            <c:numRef>
              <c:f>Sheet1!$C$25:$C$30</c:f>
              <c:numCache>
                <c:formatCode>General</c:formatCode>
                <c:ptCount val="6"/>
                <c:pt idx="0">
                  <c:v>40000</c:v>
                </c:pt>
                <c:pt idx="1">
                  <c:v>40000</c:v>
                </c:pt>
                <c:pt idx="2">
                  <c:v>40000</c:v>
                </c:pt>
                <c:pt idx="3">
                  <c:v>40000</c:v>
                </c:pt>
                <c:pt idx="4">
                  <c:v>40000</c:v>
                </c:pt>
                <c:pt idx="5">
                  <c:v>40000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98-4CA8-BEFD-1470D625B723}"/>
            </c:ext>
          </c:extLst>
        </c:ser>
        <c:ser>
          <c:idx val="2"/>
          <c:order val="2"/>
          <c:tx>
            <c:v>Total Cost</c:v>
          </c:tx>
          <c:xVal>
            <c:numRef>
              <c:f>Sheet1!$A$25:$A$30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50</c:v>
                </c:pt>
                <c:pt idx="5">
                  <c:v>52</c:v>
                </c:pt>
              </c:numCache>
            </c:numRef>
          </c:xVal>
          <c:yVal>
            <c:numRef>
              <c:f>Sheet1!$D$25:$D$30</c:f>
              <c:numCache>
                <c:formatCode>General</c:formatCode>
                <c:ptCount val="6"/>
                <c:pt idx="0">
                  <c:v>40000</c:v>
                </c:pt>
                <c:pt idx="1">
                  <c:v>98500</c:v>
                </c:pt>
                <c:pt idx="2">
                  <c:v>157000</c:v>
                </c:pt>
                <c:pt idx="3">
                  <c:v>274000</c:v>
                </c:pt>
                <c:pt idx="4">
                  <c:v>332500</c:v>
                </c:pt>
                <c:pt idx="5">
                  <c:v>344200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98-4CA8-BEFD-1470D625B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91584"/>
        <c:axId val="71906432"/>
      </c:scatterChart>
      <c:valAx>
        <c:axId val="7189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# of Weeks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1906432"/>
        <c:crosses val="autoZero"/>
        <c:crossBetween val="midCat"/>
      </c:valAx>
      <c:valAx>
        <c:axId val="71906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Cost in Dollars ($)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1891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Revenue Sources</c:v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(Sheet1!$I$31,Sheet1!$I$33,Sheet1!$I$35,Sheet1!$I$37)</c:f>
              <c:strCache>
                <c:ptCount val="4"/>
                <c:pt idx="0">
                  <c:v>Estimated selling price of each working laptop</c:v>
                </c:pt>
                <c:pt idx="1">
                  <c:v>Estimated selling price of each working laptop without Hard Disk</c:v>
                </c:pt>
                <c:pt idx="2">
                  <c:v>Estimated price of parts from each working laptop</c:v>
                </c:pt>
                <c:pt idx="3">
                  <c:v>Estimated Recycling Fee for each laptop</c:v>
                </c:pt>
              </c:strCache>
            </c:strRef>
          </c:cat>
          <c:val>
            <c:numRef>
              <c:f>(Sheet1!$K$31,Sheet1!$K$33,Sheet1!$K$35,Sheet1!$K$37)</c:f>
              <c:numCache>
                <c:formatCode>General</c:formatCode>
                <c:ptCount val="4"/>
                <c:pt idx="0">
                  <c:v>0.54263565891472865</c:v>
                </c:pt>
                <c:pt idx="1">
                  <c:v>0.27131782945736432</c:v>
                </c:pt>
                <c:pt idx="2">
                  <c:v>0.10852713178294573</c:v>
                </c:pt>
                <c:pt idx="3">
                  <c:v>7.7519379844961239E-2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C-4BD9-808E-16113634B2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Employee Load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Sheet1!$A$43</c:f>
              <c:strCache>
                <c:ptCount val="1"/>
                <c:pt idx="0">
                  <c:v>High Level Data Entry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Sheet1!$B$43</c:f>
              <c:numCache>
                <c:formatCode>General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5-4B0F-8648-C74D45C3194A}"/>
            </c:ext>
          </c:extLst>
        </c:ser>
        <c:ser>
          <c:idx val="1"/>
          <c:order val="1"/>
          <c:tx>
            <c:strRef>
              <c:f>Sheet1!$A$44</c:f>
              <c:strCache>
                <c:ptCount val="1"/>
                <c:pt idx="0">
                  <c:v>Break for parts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Sheet1!$B$44</c:f>
              <c:numCache>
                <c:formatCode>General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5-4B0F-8648-C74D45C3194A}"/>
            </c:ext>
          </c:extLst>
        </c:ser>
        <c:ser>
          <c:idx val="2"/>
          <c:order val="2"/>
          <c:tx>
            <c:strRef>
              <c:f>Sheet1!$A$45</c:f>
              <c:strCache>
                <c:ptCount val="1"/>
                <c:pt idx="0">
                  <c:v>Destroy and Recycle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Sheet1!$B$45</c:f>
              <c:numCache>
                <c:formatCode>General</c:formatCode>
                <c:ptCount val="1"/>
                <c:pt idx="0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65-4B0F-8648-C74D45C3194A}"/>
            </c:ext>
          </c:extLst>
        </c:ser>
        <c:ser>
          <c:idx val="3"/>
          <c:order val="3"/>
          <c:tx>
            <c:strRef>
              <c:f>Sheet1!$A$46</c:f>
              <c:strCache>
                <c:ptCount val="1"/>
                <c:pt idx="0">
                  <c:v>Testing 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Sheet1!$B$46</c:f>
              <c:numCache>
                <c:formatCode>General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65-4B0F-8648-C74D45C3194A}"/>
            </c:ext>
          </c:extLst>
        </c:ser>
        <c:ser>
          <c:idx val="4"/>
          <c:order val="4"/>
          <c:tx>
            <c:strRef>
              <c:f>Sheet1!$A$47</c:f>
              <c:strCache>
                <c:ptCount val="1"/>
                <c:pt idx="0">
                  <c:v>Remove HD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Sheet1!$B$47</c:f>
              <c:numCache>
                <c:formatCode>General</c:formatCode>
                <c:ptCount val="1"/>
                <c:pt idx="0">
                  <c:v>0.32258064516129031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65-4B0F-8648-C74D45C3194A}"/>
            </c:ext>
          </c:extLst>
        </c:ser>
        <c:ser>
          <c:idx val="9"/>
          <c:order val="5"/>
          <c:tx>
            <c:strRef>
              <c:f>Sheet1!$A$48</c:f>
              <c:strCache>
                <c:ptCount val="1"/>
                <c:pt idx="0">
                  <c:v>Clean unit</c:v>
                </c:pt>
              </c:strCache>
            </c:strRef>
          </c:tx>
          <c:invertIfNegative val="0"/>
          <c:val>
            <c:numRef>
              <c:f>Sheet1!$B$48</c:f>
              <c:numCache>
                <c:formatCode>General</c:formatCode>
                <c:ptCount val="1"/>
                <c:pt idx="0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65-4B0F-8648-C74D45C3194A}"/>
            </c:ext>
          </c:extLst>
        </c:ser>
        <c:ser>
          <c:idx val="5"/>
          <c:order val="6"/>
          <c:tx>
            <c:strRef>
              <c:f>Sheet1!$A$49</c:f>
              <c:strCache>
                <c:ptCount val="1"/>
                <c:pt idx="0">
                  <c:v>Setup wipe HD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Sheet1!$B$49</c:f>
              <c:numCache>
                <c:formatCode>General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65-4B0F-8648-C74D45C3194A}"/>
            </c:ext>
          </c:extLst>
        </c:ser>
        <c:ser>
          <c:idx val="6"/>
          <c:order val="7"/>
          <c:tx>
            <c:strRef>
              <c:f>Sheet1!$A$50</c:f>
              <c:strCache>
                <c:ptCount val="1"/>
                <c:pt idx="0">
                  <c:v>Replace HD in unit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Sheet1!$B$50</c:f>
              <c:numCache>
                <c:formatCode>General</c:formatCode>
                <c:ptCount val="1"/>
                <c:pt idx="0">
                  <c:v>0.32258064516129031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65-4B0F-8648-C74D45C3194A}"/>
            </c:ext>
          </c:extLst>
        </c:ser>
        <c:ser>
          <c:idx val="7"/>
          <c:order val="8"/>
          <c:tx>
            <c:strRef>
              <c:f>Sheet1!$A$51</c:f>
              <c:strCache>
                <c:ptCount val="1"/>
                <c:pt idx="0">
                  <c:v>Sell Units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Sheet1!$B$51</c:f>
              <c:numCache>
                <c:formatCode>General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65-4B0F-8648-C74D45C3194A}"/>
            </c:ext>
          </c:extLst>
        </c:ser>
        <c:ser>
          <c:idx val="8"/>
          <c:order val="9"/>
          <c:tx>
            <c:strRef>
              <c:f>Sheet1!$A$52</c:f>
              <c:strCache>
                <c:ptCount val="1"/>
                <c:pt idx="0">
                  <c:v>Pack Units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Sheet1!$B$52</c:f>
              <c:numCache>
                <c:formatCode>General</c:formatCode>
                <c:ptCount val="1"/>
                <c:pt idx="0">
                  <c:v>0.19230769230769229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65-4B0F-8648-C74D45C31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29632"/>
        <c:axId val="83460096"/>
      </c:barChart>
      <c:catAx>
        <c:axId val="8342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460096"/>
        <c:crosses val="autoZero"/>
        <c:auto val="1"/>
        <c:lblAlgn val="ctr"/>
        <c:lblOffset val="100"/>
        <c:noMultiLvlLbl val="0"/>
      </c:catAx>
      <c:valAx>
        <c:axId val="83460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Average</a:t>
                </a:r>
                <a:r>
                  <a:rPr lang="en-CA" baseline="0"/>
                  <a:t> Production Time (hr/unit)</a:t>
                </a:r>
                <a:endParaRPr lang="en-CA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429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Cycle Time of</a:t>
            </a:r>
            <a:r>
              <a:rPr lang="en-CA" baseline="0"/>
              <a:t> The Production Process</a:t>
            </a:r>
            <a:endParaRPr lang="en-CA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Sheet1!$A$43</c:f>
              <c:strCache>
                <c:ptCount val="1"/>
                <c:pt idx="0">
                  <c:v>High Level Data Entry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Sheet1!$C$43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0-4585-8F91-0F3236CAE7CD}"/>
            </c:ext>
          </c:extLst>
        </c:ser>
        <c:ser>
          <c:idx val="1"/>
          <c:order val="1"/>
          <c:tx>
            <c:strRef>
              <c:f>Sheet1!$A$44</c:f>
              <c:strCache>
                <c:ptCount val="1"/>
                <c:pt idx="0">
                  <c:v>Break for parts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Sheet1!$C$44</c:f>
              <c:numCache>
                <c:formatCode>General</c:formatCode>
                <c:ptCount val="1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10-4585-8F91-0F3236CAE7CD}"/>
            </c:ext>
          </c:extLst>
        </c:ser>
        <c:ser>
          <c:idx val="2"/>
          <c:order val="2"/>
          <c:tx>
            <c:strRef>
              <c:f>Sheet1!$A$45</c:f>
              <c:strCache>
                <c:ptCount val="1"/>
                <c:pt idx="0">
                  <c:v>Destroy and Recycle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Sheet1!$C$45</c:f>
              <c:numCache>
                <c:formatCode>General</c:formatCode>
                <c:ptCount val="1"/>
                <c:pt idx="0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10-4585-8F91-0F3236CAE7CD}"/>
            </c:ext>
          </c:extLst>
        </c:ser>
        <c:ser>
          <c:idx val="3"/>
          <c:order val="3"/>
          <c:tx>
            <c:strRef>
              <c:f>Sheet1!$A$46</c:f>
              <c:strCache>
                <c:ptCount val="1"/>
                <c:pt idx="0">
                  <c:v>Testing 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Sheet1!$C$46</c:f>
              <c:numCache>
                <c:formatCode>General</c:formatCode>
                <c:ptCount val="1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10-4585-8F91-0F3236CAE7CD}"/>
            </c:ext>
          </c:extLst>
        </c:ser>
        <c:ser>
          <c:idx val="4"/>
          <c:order val="4"/>
          <c:tx>
            <c:strRef>
              <c:f>Sheet1!$A$47</c:f>
              <c:strCache>
                <c:ptCount val="1"/>
                <c:pt idx="0">
                  <c:v>Remove HD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Sheet1!$C$47</c:f>
              <c:numCache>
                <c:formatCode>General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10-4585-8F91-0F3236CAE7CD}"/>
            </c:ext>
          </c:extLst>
        </c:ser>
        <c:ser>
          <c:idx val="9"/>
          <c:order val="5"/>
          <c:tx>
            <c:strRef>
              <c:f>Sheet1!$A$48</c:f>
              <c:strCache>
                <c:ptCount val="1"/>
                <c:pt idx="0">
                  <c:v>Clean unit</c:v>
                </c:pt>
              </c:strCache>
            </c:strRef>
          </c:tx>
          <c:invertIfNegative val="0"/>
          <c:val>
            <c:numRef>
              <c:f>Sheet1!$C$48</c:f>
              <c:numCache>
                <c:formatCode>General</c:formatCode>
                <c:ptCount val="1"/>
                <c:pt idx="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10-4585-8F91-0F3236CAE7CD}"/>
            </c:ext>
          </c:extLst>
        </c:ser>
        <c:ser>
          <c:idx val="5"/>
          <c:order val="6"/>
          <c:tx>
            <c:strRef>
              <c:f>Sheet1!$A$49</c:f>
              <c:strCache>
                <c:ptCount val="1"/>
                <c:pt idx="0">
                  <c:v>Setup wipe HD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Sheet1!$C$49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10-4585-8F91-0F3236CAE7CD}"/>
            </c:ext>
          </c:extLst>
        </c:ser>
        <c:ser>
          <c:idx val="6"/>
          <c:order val="7"/>
          <c:tx>
            <c:strRef>
              <c:f>Sheet1!$A$50</c:f>
              <c:strCache>
                <c:ptCount val="1"/>
                <c:pt idx="0">
                  <c:v>Replace HD in unit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Sheet1!$C$50</c:f>
              <c:numCache>
                <c:formatCode>General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10-4585-8F91-0F3236CAE7CD}"/>
            </c:ext>
          </c:extLst>
        </c:ser>
        <c:ser>
          <c:idx val="7"/>
          <c:order val="8"/>
          <c:tx>
            <c:strRef>
              <c:f>Sheet1!$A$51</c:f>
              <c:strCache>
                <c:ptCount val="1"/>
                <c:pt idx="0">
                  <c:v>Sell Units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Sheet1!$C$51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10-4585-8F91-0F3236CAE7CD}"/>
            </c:ext>
          </c:extLst>
        </c:ser>
        <c:ser>
          <c:idx val="8"/>
          <c:order val="9"/>
          <c:tx>
            <c:strRef>
              <c:f>Sheet1!$A$52</c:f>
              <c:strCache>
                <c:ptCount val="1"/>
                <c:pt idx="0">
                  <c:v>Pack Units</c:v>
                </c:pt>
              </c:strCache>
            </c:strRef>
          </c:tx>
          <c:invertIfNegative val="0"/>
          <c:cat>
            <c:strLit>
              <c:ptCount val="1"/>
              <c:pt idx="0">
                <c:v>Employee Stations</c:v>
              </c:pt>
            </c:strLit>
          </c:cat>
          <c:val>
            <c:numRef>
              <c:f>Sheet1!$C$52</c:f>
              <c:numCache>
                <c:formatCode>General</c:formatCode>
                <c:ptCount val="1"/>
                <c:pt idx="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10-4585-8F91-0F3236CAE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69664"/>
        <c:axId val="83591936"/>
      </c:barChart>
      <c:catAx>
        <c:axId val="8356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591936"/>
        <c:crosses val="autoZero"/>
        <c:auto val="1"/>
        <c:lblAlgn val="ctr"/>
        <c:lblOffset val="100"/>
        <c:noMultiLvlLbl val="0"/>
      </c:catAx>
      <c:valAx>
        <c:axId val="83591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Average</a:t>
                </a:r>
                <a:r>
                  <a:rPr lang="en-CA" baseline="0"/>
                  <a:t> Cycle Time</a:t>
                </a:r>
                <a:endParaRPr lang="en-CA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569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Sheet1!$A$69:$A$80</c:f>
              <c:strCache>
                <c:ptCount val="12"/>
                <c:pt idx="0">
                  <c:v>High Level Data Entry</c:v>
                </c:pt>
                <c:pt idx="1">
                  <c:v>High Level Data Entry</c:v>
                </c:pt>
                <c:pt idx="2">
                  <c:v>Break for parts</c:v>
                </c:pt>
                <c:pt idx="3">
                  <c:v>Destroy and Recycle</c:v>
                </c:pt>
                <c:pt idx="4">
                  <c:v>Destroy and Recycle</c:v>
                </c:pt>
                <c:pt idx="5">
                  <c:v>Testing </c:v>
                </c:pt>
                <c:pt idx="6">
                  <c:v>Remove HD</c:v>
                </c:pt>
                <c:pt idx="7">
                  <c:v>Clean unit</c:v>
                </c:pt>
                <c:pt idx="8">
                  <c:v>Setup wipe HD</c:v>
                </c:pt>
                <c:pt idx="9">
                  <c:v>Replace HD in unit</c:v>
                </c:pt>
                <c:pt idx="10">
                  <c:v>Sell Units</c:v>
                </c:pt>
                <c:pt idx="11">
                  <c:v>Pack Units</c:v>
                </c:pt>
              </c:strCache>
            </c:strRef>
          </c:cat>
          <c:val>
            <c:numRef>
              <c:f>Sheet1!$B$69:$B$80</c:f>
              <c:numCache>
                <c:formatCode>General</c:formatCode>
                <c:ptCount val="12"/>
                <c:pt idx="0">
                  <c:v>20</c:v>
                </c:pt>
                <c:pt idx="1">
                  <c:v>5</c:v>
                </c:pt>
                <c:pt idx="2">
                  <c:v>12.5</c:v>
                </c:pt>
                <c:pt idx="3">
                  <c:v>20</c:v>
                </c:pt>
                <c:pt idx="4">
                  <c:v>7.5</c:v>
                </c:pt>
                <c:pt idx="5">
                  <c:v>12.5</c:v>
                </c:pt>
                <c:pt idx="6">
                  <c:v>3.1</c:v>
                </c:pt>
                <c:pt idx="7">
                  <c:v>1.7</c:v>
                </c:pt>
                <c:pt idx="8">
                  <c:v>3</c:v>
                </c:pt>
                <c:pt idx="9">
                  <c:v>3.1</c:v>
                </c:pt>
                <c:pt idx="10">
                  <c:v>9</c:v>
                </c:pt>
                <c:pt idx="11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8-4651-84C5-E5E69C4F99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009856"/>
        <c:axId val="100045184"/>
        <c:axId val="0"/>
      </c:bar3DChart>
      <c:catAx>
        <c:axId val="100009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045184"/>
        <c:crosses val="autoZero"/>
        <c:auto val="1"/>
        <c:lblAlgn val="ctr"/>
        <c:lblOffset val="100"/>
        <c:noMultiLvlLbl val="0"/>
      </c:catAx>
      <c:valAx>
        <c:axId val="10004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00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Yamazumi Chart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Sheet1!$A$92</c:f>
              <c:strCache>
                <c:ptCount val="1"/>
                <c:pt idx="0">
                  <c:v>High Level Data Entry</c:v>
                </c:pt>
              </c:strCache>
            </c:strRef>
          </c:tx>
          <c:invertIfNegative val="0"/>
          <c:val>
            <c:numRef>
              <c:f>Sheet1!$B$92:$G$92</c:f>
              <c:numCache>
                <c:formatCode>General</c:formatCode>
                <c:ptCount val="6"/>
                <c:pt idx="0">
                  <c:v>20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D-4E5F-B832-66E1844CBDCB}"/>
            </c:ext>
          </c:extLst>
        </c:ser>
        <c:ser>
          <c:idx val="1"/>
          <c:order val="1"/>
          <c:tx>
            <c:strRef>
              <c:f>Sheet1!$A$93</c:f>
              <c:strCache>
                <c:ptCount val="1"/>
                <c:pt idx="0">
                  <c:v>Break for parts</c:v>
                </c:pt>
              </c:strCache>
            </c:strRef>
          </c:tx>
          <c:invertIfNegative val="0"/>
          <c:val>
            <c:numRef>
              <c:f>Sheet1!$B$93:$G$93</c:f>
              <c:numCache>
                <c:formatCode>General</c:formatCode>
                <c:ptCount val="6"/>
                <c:pt idx="0">
                  <c:v>0</c:v>
                </c:pt>
                <c:pt idx="1">
                  <c:v>12.5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D-4E5F-B832-66E1844CBDCB}"/>
            </c:ext>
          </c:extLst>
        </c:ser>
        <c:ser>
          <c:idx val="2"/>
          <c:order val="2"/>
          <c:tx>
            <c:strRef>
              <c:f>Sheet1!$A$94</c:f>
              <c:strCache>
                <c:ptCount val="1"/>
                <c:pt idx="0">
                  <c:v>Destroy and Recycle</c:v>
                </c:pt>
              </c:strCache>
            </c:strRef>
          </c:tx>
          <c:invertIfNegative val="0"/>
          <c:val>
            <c:numRef>
              <c:f>Sheet1!$B$94:$G$94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7.5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D-4E5F-B832-66E1844CBDCB}"/>
            </c:ext>
          </c:extLst>
        </c:ser>
        <c:ser>
          <c:idx val="3"/>
          <c:order val="3"/>
          <c:tx>
            <c:strRef>
              <c:f>Sheet1!$A$95</c:f>
              <c:strCache>
                <c:ptCount val="1"/>
                <c:pt idx="0">
                  <c:v>Testing </c:v>
                </c:pt>
              </c:strCache>
            </c:strRef>
          </c:tx>
          <c:invertIfNegative val="0"/>
          <c:val>
            <c:numRef>
              <c:f>Sheet1!$B$95:$G$95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DD-4E5F-B832-66E1844CBDCB}"/>
            </c:ext>
          </c:extLst>
        </c:ser>
        <c:ser>
          <c:idx val="4"/>
          <c:order val="4"/>
          <c:tx>
            <c:strRef>
              <c:f>Sheet1!$A$96</c:f>
              <c:strCache>
                <c:ptCount val="1"/>
                <c:pt idx="0">
                  <c:v>Remove HD</c:v>
                </c:pt>
              </c:strCache>
            </c:strRef>
          </c:tx>
          <c:invertIfNegative val="0"/>
          <c:val>
            <c:numRef>
              <c:f>Sheet1!$B$96:$G$96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D-4E5F-B832-66E1844CBDCB}"/>
            </c:ext>
          </c:extLst>
        </c:ser>
        <c:ser>
          <c:idx val="5"/>
          <c:order val="5"/>
          <c:tx>
            <c:strRef>
              <c:f>Sheet1!$A$97</c:f>
              <c:strCache>
                <c:ptCount val="1"/>
                <c:pt idx="0">
                  <c:v>Clean unit</c:v>
                </c:pt>
              </c:strCache>
            </c:strRef>
          </c:tx>
          <c:invertIfNegative val="0"/>
          <c:val>
            <c:numRef>
              <c:f>Sheet1!$B$97:$G$97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DD-4E5F-B832-66E1844CBDCB}"/>
            </c:ext>
          </c:extLst>
        </c:ser>
        <c:ser>
          <c:idx val="6"/>
          <c:order val="6"/>
          <c:tx>
            <c:strRef>
              <c:f>Sheet1!$A$98</c:f>
              <c:strCache>
                <c:ptCount val="1"/>
                <c:pt idx="0">
                  <c:v>Setup wipe HD</c:v>
                </c:pt>
              </c:strCache>
            </c:strRef>
          </c:tx>
          <c:invertIfNegative val="0"/>
          <c:val>
            <c:numRef>
              <c:f>Sheet1!$B$98:$G$98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DD-4E5F-B832-66E1844CBDCB}"/>
            </c:ext>
          </c:extLst>
        </c:ser>
        <c:ser>
          <c:idx val="7"/>
          <c:order val="7"/>
          <c:tx>
            <c:strRef>
              <c:f>Sheet1!$A$99</c:f>
              <c:strCache>
                <c:ptCount val="1"/>
                <c:pt idx="0">
                  <c:v>Replace HD in unit</c:v>
                </c:pt>
              </c:strCache>
            </c:strRef>
          </c:tx>
          <c:invertIfNegative val="0"/>
          <c:val>
            <c:numRef>
              <c:f>Sheet1!$B$99:$G$99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DD-4E5F-B832-66E1844CBDCB}"/>
            </c:ext>
          </c:extLst>
        </c:ser>
        <c:ser>
          <c:idx val="8"/>
          <c:order val="8"/>
          <c:tx>
            <c:strRef>
              <c:f>Sheet1!$A$100</c:f>
              <c:strCache>
                <c:ptCount val="1"/>
                <c:pt idx="0">
                  <c:v>Sell Units</c:v>
                </c:pt>
              </c:strCache>
            </c:strRef>
          </c:tx>
          <c:invertIfNegative val="0"/>
          <c:val>
            <c:numRef>
              <c:f>Sheet1!$B$100:$G$100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DD-4E5F-B832-66E1844CBDCB}"/>
            </c:ext>
          </c:extLst>
        </c:ser>
        <c:ser>
          <c:idx val="9"/>
          <c:order val="9"/>
          <c:tx>
            <c:strRef>
              <c:f>Sheet1!$A$101</c:f>
              <c:strCache>
                <c:ptCount val="1"/>
                <c:pt idx="0">
                  <c:v>Pack Units</c:v>
                </c:pt>
              </c:strCache>
            </c:strRef>
          </c:tx>
          <c:invertIfNegative val="0"/>
          <c:val>
            <c:numRef>
              <c:f>Sheet1!$B$101:$G$101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DD-4E5F-B832-66E1844CB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75"/>
        <c:shape val="box"/>
        <c:axId val="64060416"/>
        <c:axId val="74090368"/>
        <c:axId val="0"/>
      </c:bar3DChart>
      <c:catAx>
        <c:axId val="6406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Station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74090368"/>
        <c:crosses val="autoZero"/>
        <c:auto val="1"/>
        <c:lblAlgn val="ctr"/>
        <c:lblOffset val="100"/>
        <c:noMultiLvlLbl val="0"/>
      </c:catAx>
      <c:valAx>
        <c:axId val="7409036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% workload 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64060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17</xdr:row>
      <xdr:rowOff>171450</xdr:rowOff>
    </xdr:from>
    <xdr:to>
      <xdr:col>5</xdr:col>
      <xdr:colOff>295275</xdr:colOff>
      <xdr:row>38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552449</xdr:colOff>
      <xdr:row>28</xdr:row>
      <xdr:rowOff>9524</xdr:rowOff>
    </xdr:from>
    <xdr:to>
      <xdr:col>17</xdr:col>
      <xdr:colOff>104774</xdr:colOff>
      <xdr:row>37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381000</xdr:colOff>
      <xdr:row>37</xdr:row>
      <xdr:rowOff>123825</xdr:rowOff>
    </xdr:from>
    <xdr:to>
      <xdr:col>8</xdr:col>
      <xdr:colOff>1809750</xdr:colOff>
      <xdr:row>52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</xdr:colOff>
      <xdr:row>36</xdr:row>
      <xdr:rowOff>371475</xdr:rowOff>
    </xdr:from>
    <xdr:to>
      <xdr:col>13</xdr:col>
      <xdr:colOff>257175</xdr:colOff>
      <xdr:row>53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533400</xdr:colOff>
      <xdr:row>68</xdr:row>
      <xdr:rowOff>66675</xdr:rowOff>
    </xdr:from>
    <xdr:to>
      <xdr:col>8</xdr:col>
      <xdr:colOff>1352550</xdr:colOff>
      <xdr:row>82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734785</xdr:colOff>
      <xdr:row>74</xdr:row>
      <xdr:rowOff>81643</xdr:rowOff>
    </xdr:from>
    <xdr:to>
      <xdr:col>23</xdr:col>
      <xdr:colOff>312965</xdr:colOff>
      <xdr:row>97</xdr:row>
      <xdr:rowOff>136073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54429</xdr:colOff>
      <xdr:row>0</xdr:row>
      <xdr:rowOff>95250</xdr:rowOff>
    </xdr:from>
    <xdr:to>
      <xdr:col>5</xdr:col>
      <xdr:colOff>27215</xdr:colOff>
      <xdr:row>4</xdr:row>
      <xdr:rowOff>95251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95250"/>
          <a:ext cx="1646465" cy="7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D1" zoomScale="70" zoomScaleNormal="70" workbookViewId="0">
      <selection activeCell="L99" sqref="L99"/>
    </sheetView>
  </sheetViews>
  <sheetFormatPr defaultRowHeight="15" x14ac:dyDescent="0.25"/>
  <cols>
    <col min="1" max="1" width="44.85546875" customWidth="1"/>
    <col min="2" max="2" width="22.140625" customWidth="1"/>
    <col min="3" max="3" width="19.140625" customWidth="1"/>
    <col min="5" max="5" width="16" customWidth="1"/>
    <col min="6" max="6" width="12.85546875" customWidth="1"/>
    <col min="9" max="9" width="29.85546875" customWidth="1"/>
    <col min="10" max="10" width="20.140625" customWidth="1"/>
    <col min="11" max="11" width="15.85546875" customWidth="1"/>
    <col min="12" max="12" width="15.42578125" customWidth="1"/>
    <col min="13" max="13" width="14.140625" customWidth="1"/>
    <col min="14" max="14" width="15.28515625" customWidth="1"/>
    <col min="15" max="15" width="14" customWidth="1"/>
    <col min="16" max="16" width="10" customWidth="1"/>
  </cols>
  <sheetData>
    <row r="1" spans="1:16" x14ac:dyDescent="0.25">
      <c r="A1" t="s">
        <v>31</v>
      </c>
    </row>
    <row r="3" spans="1:16" x14ac:dyDescent="0.25">
      <c r="A3" t="s">
        <v>32</v>
      </c>
    </row>
    <row r="11" spans="1:16" x14ac:dyDescent="0.25">
      <c r="A11" t="s">
        <v>8</v>
      </c>
      <c r="I11" t="s">
        <v>9</v>
      </c>
      <c r="O11" t="s">
        <v>21</v>
      </c>
    </row>
    <row r="13" spans="1:16" x14ac:dyDescent="0.25">
      <c r="A13" t="s">
        <v>3</v>
      </c>
      <c r="B13" t="s">
        <v>4</v>
      </c>
      <c r="C13" t="s">
        <v>33</v>
      </c>
      <c r="D13" t="s">
        <v>34</v>
      </c>
      <c r="E13" t="s">
        <v>6</v>
      </c>
      <c r="F13" t="s">
        <v>35</v>
      </c>
      <c r="I13" t="s">
        <v>3</v>
      </c>
      <c r="J13" t="s">
        <v>4</v>
      </c>
      <c r="K13" t="s">
        <v>33</v>
      </c>
      <c r="L13" t="s">
        <v>6</v>
      </c>
      <c r="M13" t="s">
        <v>35</v>
      </c>
      <c r="O13" t="s">
        <v>12</v>
      </c>
      <c r="P13" t="s">
        <v>13</v>
      </c>
    </row>
    <row r="14" spans="1:16" x14ac:dyDescent="0.25">
      <c r="O14" t="s">
        <v>14</v>
      </c>
      <c r="P14" t="s">
        <v>15</v>
      </c>
    </row>
    <row r="15" spans="1:16" x14ac:dyDescent="0.25">
      <c r="A15" t="s">
        <v>2</v>
      </c>
      <c r="B15">
        <v>1</v>
      </c>
      <c r="C15">
        <v>0</v>
      </c>
      <c r="D15">
        <v>40000</v>
      </c>
      <c r="E15" t="s">
        <v>7</v>
      </c>
      <c r="F15">
        <f>B15*D15</f>
        <v>40000</v>
      </c>
      <c r="I15" t="s">
        <v>0</v>
      </c>
      <c r="J15">
        <v>3</v>
      </c>
      <c r="K15">
        <v>15</v>
      </c>
      <c r="L15">
        <v>40</v>
      </c>
      <c r="M15">
        <f>J15*K15*L15*52</f>
        <v>93600</v>
      </c>
    </row>
    <row r="16" spans="1:16" x14ac:dyDescent="0.25">
      <c r="A16" t="s">
        <v>1</v>
      </c>
      <c r="B16">
        <v>6</v>
      </c>
      <c r="C16">
        <v>25</v>
      </c>
      <c r="D16">
        <v>0</v>
      </c>
      <c r="E16">
        <v>39</v>
      </c>
      <c r="F16">
        <f>E16*52*C16*B16</f>
        <v>304200</v>
      </c>
    </row>
    <row r="17" spans="1:13" x14ac:dyDescent="0.25">
      <c r="I17" t="s">
        <v>5</v>
      </c>
      <c r="M17">
        <f>M15</f>
        <v>93600</v>
      </c>
    </row>
    <row r="18" spans="1:13" x14ac:dyDescent="0.25">
      <c r="A18" t="s">
        <v>5</v>
      </c>
      <c r="F18">
        <f>SUM(F15:F16)</f>
        <v>344200</v>
      </c>
    </row>
    <row r="22" spans="1:13" x14ac:dyDescent="0.25">
      <c r="I22" t="s">
        <v>10</v>
      </c>
      <c r="J22" t="s">
        <v>11</v>
      </c>
    </row>
    <row r="23" spans="1:13" x14ac:dyDescent="0.25">
      <c r="I23" t="s">
        <v>40</v>
      </c>
      <c r="J23" t="s">
        <v>41</v>
      </c>
      <c r="K23" t="s">
        <v>42</v>
      </c>
      <c r="L23" t="s">
        <v>39</v>
      </c>
    </row>
    <row r="24" spans="1:13" x14ac:dyDescent="0.25">
      <c r="A24" t="s">
        <v>36</v>
      </c>
      <c r="B24" t="s">
        <v>37</v>
      </c>
      <c r="C24" t="s">
        <v>38</v>
      </c>
      <c r="D24" t="s">
        <v>39</v>
      </c>
      <c r="I24">
        <v>1.41</v>
      </c>
      <c r="J24">
        <v>30000</v>
      </c>
      <c r="K24">
        <v>0.95</v>
      </c>
      <c r="L24">
        <f>I24*J24*K24</f>
        <v>40185</v>
      </c>
    </row>
    <row r="25" spans="1:13" s="1" customFormat="1" x14ac:dyDescent="0.25">
      <c r="A25" s="1">
        <v>0</v>
      </c>
      <c r="B25" s="1">
        <f t="shared" ref="B25:B29" si="0">(25*39*A25)*6</f>
        <v>0</v>
      </c>
      <c r="C25" s="1">
        <v>40000</v>
      </c>
      <c r="D25" s="1">
        <f>SUM(B25:C25)</f>
        <v>40000</v>
      </c>
    </row>
    <row r="26" spans="1:13" s="1" customFormat="1" x14ac:dyDescent="0.25">
      <c r="A26" s="1">
        <v>10</v>
      </c>
      <c r="B26" s="1">
        <f t="shared" si="0"/>
        <v>58500</v>
      </c>
      <c r="C26" s="1">
        <v>40000</v>
      </c>
      <c r="D26" s="1">
        <f t="shared" ref="D26:D30" si="1">SUM(B26:C26)</f>
        <v>98500</v>
      </c>
    </row>
    <row r="27" spans="1:13" s="1" customFormat="1" x14ac:dyDescent="0.25">
      <c r="A27" s="1">
        <v>20</v>
      </c>
      <c r="B27" s="1">
        <f t="shared" si="0"/>
        <v>117000</v>
      </c>
      <c r="C27" s="1">
        <v>40000</v>
      </c>
      <c r="D27" s="1">
        <f t="shared" si="1"/>
        <v>157000</v>
      </c>
    </row>
    <row r="28" spans="1:13" s="1" customFormat="1" ht="15.75" thickBot="1" x14ac:dyDescent="0.3">
      <c r="A28" s="2">
        <v>40</v>
      </c>
      <c r="B28" s="1">
        <f t="shared" si="0"/>
        <v>234000</v>
      </c>
      <c r="C28" s="1">
        <v>40000</v>
      </c>
      <c r="D28" s="1">
        <f t="shared" si="1"/>
        <v>274000</v>
      </c>
    </row>
    <row r="29" spans="1:13" s="1" customFormat="1" ht="15.75" thickBot="1" x14ac:dyDescent="0.3">
      <c r="A29" s="2">
        <v>50</v>
      </c>
      <c r="B29" s="1">
        <f t="shared" si="0"/>
        <v>292500</v>
      </c>
      <c r="C29" s="1">
        <v>40000</v>
      </c>
      <c r="D29" s="1">
        <f t="shared" si="1"/>
        <v>332500</v>
      </c>
      <c r="I29" s="3" t="s">
        <v>43</v>
      </c>
      <c r="J29" s="4" t="s">
        <v>44</v>
      </c>
      <c r="K29" s="1" t="s">
        <v>49</v>
      </c>
    </row>
    <row r="30" spans="1:13" s="1" customFormat="1" ht="15.75" thickBot="1" x14ac:dyDescent="0.3">
      <c r="A30" s="2">
        <v>52</v>
      </c>
      <c r="B30" s="1">
        <f>(25*39*A30)*6</f>
        <v>304200</v>
      </c>
      <c r="C30" s="1">
        <v>40000</v>
      </c>
      <c r="D30" s="1">
        <f t="shared" si="1"/>
        <v>344200</v>
      </c>
      <c r="I30" s="5"/>
      <c r="J30" s="6"/>
    </row>
    <row r="31" spans="1:13" s="1" customFormat="1" ht="30.75" thickBot="1" x14ac:dyDescent="0.3">
      <c r="A31" s="2"/>
      <c r="I31" s="5" t="s">
        <v>45</v>
      </c>
      <c r="J31" s="6">
        <v>140</v>
      </c>
      <c r="K31" s="1">
        <f>J31/$J$39</f>
        <v>0.54263565891472865</v>
      </c>
    </row>
    <row r="32" spans="1:13" s="1" customFormat="1" ht="15.75" thickBot="1" x14ac:dyDescent="0.3">
      <c r="A32" s="2"/>
      <c r="I32" s="5"/>
      <c r="J32" s="6"/>
      <c r="K32" s="1">
        <f t="shared" ref="K32:K37" si="2">J32/$J$39</f>
        <v>0</v>
      </c>
    </row>
    <row r="33" spans="1:11" ht="45.75" thickBot="1" x14ac:dyDescent="0.3">
      <c r="A33" s="2"/>
      <c r="B33" s="1"/>
      <c r="I33" s="5" t="s">
        <v>46</v>
      </c>
      <c r="J33" s="6">
        <v>70</v>
      </c>
      <c r="K33" s="1">
        <f t="shared" si="2"/>
        <v>0.27131782945736432</v>
      </c>
    </row>
    <row r="34" spans="1:11" ht="15.75" thickBot="1" x14ac:dyDescent="0.3">
      <c r="A34" s="2"/>
      <c r="B34" s="1"/>
      <c r="I34" s="5"/>
      <c r="J34" s="6"/>
      <c r="K34" s="1">
        <f t="shared" si="2"/>
        <v>0</v>
      </c>
    </row>
    <row r="35" spans="1:11" ht="30.75" thickBot="1" x14ac:dyDescent="0.3">
      <c r="A35" s="2"/>
      <c r="B35" s="1"/>
      <c r="I35" s="5" t="s">
        <v>47</v>
      </c>
      <c r="J35" s="6">
        <v>28</v>
      </c>
      <c r="K35" s="1">
        <f t="shared" si="2"/>
        <v>0.10852713178294573</v>
      </c>
    </row>
    <row r="36" spans="1:11" ht="15.75" thickBot="1" x14ac:dyDescent="0.3">
      <c r="A36" s="2"/>
      <c r="B36" s="1"/>
      <c r="I36" s="5"/>
      <c r="J36" s="6"/>
      <c r="K36" s="1">
        <f t="shared" si="2"/>
        <v>0</v>
      </c>
    </row>
    <row r="37" spans="1:11" ht="30.75" thickBot="1" x14ac:dyDescent="0.3">
      <c r="A37" s="2"/>
      <c r="B37" s="1"/>
      <c r="I37" s="5" t="s">
        <v>48</v>
      </c>
      <c r="J37" s="6">
        <v>20</v>
      </c>
      <c r="K37" s="1">
        <f t="shared" si="2"/>
        <v>7.7519379844961239E-2</v>
      </c>
    </row>
    <row r="39" spans="1:11" x14ac:dyDescent="0.25">
      <c r="J39">
        <f>SUM(J30:J38)</f>
        <v>258</v>
      </c>
    </row>
    <row r="41" spans="1:11" x14ac:dyDescent="0.25">
      <c r="A41" t="s">
        <v>16</v>
      </c>
      <c r="B41" t="s">
        <v>54</v>
      </c>
      <c r="C41" t="s">
        <v>28</v>
      </c>
    </row>
    <row r="42" spans="1:11" x14ac:dyDescent="0.25">
      <c r="A42" t="s">
        <v>17</v>
      </c>
    </row>
    <row r="43" spans="1:11" x14ac:dyDescent="0.25">
      <c r="A43" t="s">
        <v>18</v>
      </c>
      <c r="B43">
        <f t="shared" ref="B43:B52" si="3">1/C43</f>
        <v>0.04</v>
      </c>
      <c r="C43">
        <v>25</v>
      </c>
    </row>
    <row r="44" spans="1:11" x14ac:dyDescent="0.25">
      <c r="A44" t="s">
        <v>19</v>
      </c>
      <c r="B44">
        <f t="shared" si="3"/>
        <v>0.08</v>
      </c>
      <c r="C44">
        <v>12.5</v>
      </c>
      <c r="D44">
        <f>C43-C44</f>
        <v>12.5</v>
      </c>
    </row>
    <row r="45" spans="1:11" x14ac:dyDescent="0.25">
      <c r="A45" t="s">
        <v>20</v>
      </c>
      <c r="B45">
        <f t="shared" si="3"/>
        <v>3.6363636363636362E-2</v>
      </c>
      <c r="C45">
        <v>27.5</v>
      </c>
      <c r="D45">
        <f t="shared" ref="D45:D52" si="4">C44-C45</f>
        <v>-15</v>
      </c>
    </row>
    <row r="46" spans="1:11" x14ac:dyDescent="0.25">
      <c r="A46" t="s">
        <v>29</v>
      </c>
      <c r="B46">
        <f t="shared" si="3"/>
        <v>0.08</v>
      </c>
      <c r="C46">
        <v>12.5</v>
      </c>
      <c r="D46">
        <f t="shared" si="4"/>
        <v>15</v>
      </c>
    </row>
    <row r="47" spans="1:11" x14ac:dyDescent="0.25">
      <c r="A47" t="s">
        <v>30</v>
      </c>
      <c r="B47">
        <f t="shared" si="3"/>
        <v>0.32258064516129031</v>
      </c>
      <c r="C47">
        <v>3.1</v>
      </c>
      <c r="D47">
        <f t="shared" si="4"/>
        <v>9.4</v>
      </c>
    </row>
    <row r="48" spans="1:11" x14ac:dyDescent="0.25">
      <c r="A48" t="s">
        <v>22</v>
      </c>
      <c r="B48">
        <f t="shared" si="3"/>
        <v>0.58823529411764708</v>
      </c>
      <c r="C48">
        <v>1.7</v>
      </c>
      <c r="D48">
        <f t="shared" si="4"/>
        <v>1.4000000000000001</v>
      </c>
    </row>
    <row r="49" spans="1:4" x14ac:dyDescent="0.25">
      <c r="A49" t="s">
        <v>23</v>
      </c>
      <c r="B49">
        <f t="shared" si="3"/>
        <v>0.33333333333333331</v>
      </c>
      <c r="C49">
        <v>3</v>
      </c>
      <c r="D49">
        <f t="shared" si="4"/>
        <v>-1.3</v>
      </c>
    </row>
    <row r="50" spans="1:4" x14ac:dyDescent="0.25">
      <c r="A50" t="s">
        <v>24</v>
      </c>
      <c r="B50">
        <f t="shared" si="3"/>
        <v>0.32258064516129031</v>
      </c>
      <c r="C50">
        <v>3.1</v>
      </c>
      <c r="D50">
        <f t="shared" si="4"/>
        <v>-0.10000000000000009</v>
      </c>
    </row>
    <row r="51" spans="1:4" x14ac:dyDescent="0.25">
      <c r="A51" t="s">
        <v>25</v>
      </c>
      <c r="B51">
        <f t="shared" si="3"/>
        <v>0.1111111111111111</v>
      </c>
      <c r="C51">
        <v>9</v>
      </c>
      <c r="D51">
        <f t="shared" si="4"/>
        <v>-5.9</v>
      </c>
    </row>
    <row r="52" spans="1:4" x14ac:dyDescent="0.25">
      <c r="A52" t="s">
        <v>26</v>
      </c>
      <c r="B52">
        <f t="shared" si="3"/>
        <v>0.19230769230769229</v>
      </c>
      <c r="C52">
        <v>5.2</v>
      </c>
      <c r="D52">
        <f t="shared" si="4"/>
        <v>3.8</v>
      </c>
    </row>
    <row r="53" spans="1:4" x14ac:dyDescent="0.25">
      <c r="A53" t="s">
        <v>27</v>
      </c>
    </row>
    <row r="54" spans="1:4" x14ac:dyDescent="0.25">
      <c r="B54">
        <f>SUM(B43:B53)/10</f>
        <v>0.21065123575560007</v>
      </c>
    </row>
    <row r="58" spans="1:4" x14ac:dyDescent="0.25">
      <c r="A58" t="s">
        <v>18</v>
      </c>
      <c r="B58">
        <v>20</v>
      </c>
      <c r="C58">
        <f>1/B58</f>
        <v>0.05</v>
      </c>
    </row>
    <row r="59" spans="1:4" x14ac:dyDescent="0.25">
      <c r="A59" t="s">
        <v>51</v>
      </c>
      <c r="B59">
        <f xml:space="preserve"> 5 +12.5</f>
        <v>17.5</v>
      </c>
      <c r="C59">
        <f t="shared" ref="C59:C63" si="5">1/B59</f>
        <v>5.7142857142857141E-2</v>
      </c>
    </row>
    <row r="60" spans="1:4" x14ac:dyDescent="0.25">
      <c r="A60" t="s">
        <v>20</v>
      </c>
      <c r="B60">
        <v>20</v>
      </c>
      <c r="C60">
        <f t="shared" si="5"/>
        <v>0.05</v>
      </c>
    </row>
    <row r="61" spans="1:4" x14ac:dyDescent="0.25">
      <c r="A61" t="s">
        <v>50</v>
      </c>
      <c r="B61">
        <f>7.5+12.5</f>
        <v>20</v>
      </c>
      <c r="C61">
        <f t="shared" si="5"/>
        <v>0.05</v>
      </c>
    </row>
    <row r="62" spans="1:4" x14ac:dyDescent="0.25">
      <c r="A62" t="s">
        <v>52</v>
      </c>
      <c r="B62">
        <f>3.1+1.7+3+3.1</f>
        <v>10.9</v>
      </c>
      <c r="C62">
        <f t="shared" si="5"/>
        <v>9.1743119266055037E-2</v>
      </c>
    </row>
    <row r="63" spans="1:4" x14ac:dyDescent="0.25">
      <c r="A63" t="s">
        <v>53</v>
      </c>
      <c r="B63">
        <v>14.2</v>
      </c>
      <c r="C63">
        <f t="shared" si="5"/>
        <v>7.0422535211267609E-2</v>
      </c>
    </row>
    <row r="68" spans="1:3" x14ac:dyDescent="0.25">
      <c r="A68" t="s">
        <v>17</v>
      </c>
    </row>
    <row r="69" spans="1:3" x14ac:dyDescent="0.25">
      <c r="A69" s="7" t="s">
        <v>18</v>
      </c>
      <c r="B69" s="7">
        <v>20</v>
      </c>
      <c r="C69" s="7">
        <f>1/B69</f>
        <v>0.05</v>
      </c>
    </row>
    <row r="70" spans="1:3" x14ac:dyDescent="0.25">
      <c r="A70" s="8" t="s">
        <v>18</v>
      </c>
      <c r="B70" s="8">
        <v>5</v>
      </c>
      <c r="C70" s="8">
        <f t="shared" ref="C70:C80" si="6">1/B70</f>
        <v>0.2</v>
      </c>
    </row>
    <row r="71" spans="1:3" x14ac:dyDescent="0.25">
      <c r="A71" s="8" t="s">
        <v>19</v>
      </c>
      <c r="B71" s="8">
        <v>12.5</v>
      </c>
      <c r="C71" s="8">
        <f t="shared" si="6"/>
        <v>0.08</v>
      </c>
    </row>
    <row r="72" spans="1:3" x14ac:dyDescent="0.25">
      <c r="A72" s="9" t="s">
        <v>20</v>
      </c>
      <c r="B72" s="9">
        <v>20</v>
      </c>
      <c r="C72" s="9">
        <f t="shared" si="6"/>
        <v>0.05</v>
      </c>
    </row>
    <row r="73" spans="1:3" x14ac:dyDescent="0.25">
      <c r="A73" s="10" t="s">
        <v>20</v>
      </c>
      <c r="B73" s="10">
        <v>7.5</v>
      </c>
      <c r="C73" s="10">
        <f t="shared" si="6"/>
        <v>0.13333333333333333</v>
      </c>
    </row>
    <row r="74" spans="1:3" x14ac:dyDescent="0.25">
      <c r="A74" s="10" t="s">
        <v>29</v>
      </c>
      <c r="B74" s="10">
        <v>12.5</v>
      </c>
      <c r="C74" s="10">
        <f t="shared" si="6"/>
        <v>0.08</v>
      </c>
    </row>
    <row r="75" spans="1:3" x14ac:dyDescent="0.25">
      <c r="A75" s="11" t="s">
        <v>30</v>
      </c>
      <c r="B75" s="11">
        <v>3.1</v>
      </c>
      <c r="C75" s="11">
        <f t="shared" si="6"/>
        <v>0.32258064516129031</v>
      </c>
    </row>
    <row r="76" spans="1:3" x14ac:dyDescent="0.25">
      <c r="A76" s="11" t="s">
        <v>22</v>
      </c>
      <c r="B76" s="11">
        <v>1.7</v>
      </c>
      <c r="C76" s="11">
        <f t="shared" si="6"/>
        <v>0.58823529411764708</v>
      </c>
    </row>
    <row r="77" spans="1:3" x14ac:dyDescent="0.25">
      <c r="A77" s="11" t="s">
        <v>23</v>
      </c>
      <c r="B77" s="11">
        <v>3</v>
      </c>
      <c r="C77" s="11">
        <f t="shared" si="6"/>
        <v>0.33333333333333331</v>
      </c>
    </row>
    <row r="78" spans="1:3" x14ac:dyDescent="0.25">
      <c r="A78" s="11" t="s">
        <v>24</v>
      </c>
      <c r="B78" s="11">
        <v>3.1</v>
      </c>
      <c r="C78" s="11">
        <f t="shared" si="6"/>
        <v>0.32258064516129031</v>
      </c>
    </row>
    <row r="79" spans="1:3" x14ac:dyDescent="0.25">
      <c r="A79" s="12" t="s">
        <v>25</v>
      </c>
      <c r="B79" s="12">
        <v>9</v>
      </c>
      <c r="C79" s="12">
        <f t="shared" si="6"/>
        <v>0.1111111111111111</v>
      </c>
    </row>
    <row r="80" spans="1:3" x14ac:dyDescent="0.25">
      <c r="A80" s="12" t="s">
        <v>26</v>
      </c>
      <c r="B80" s="12">
        <v>5.2</v>
      </c>
      <c r="C80" s="12">
        <f t="shared" si="6"/>
        <v>0.19230769230769229</v>
      </c>
    </row>
    <row r="81" spans="1:7" x14ac:dyDescent="0.25">
      <c r="A81" t="s">
        <v>27</v>
      </c>
    </row>
    <row r="92" spans="1:7" x14ac:dyDescent="0.25">
      <c r="A92" t="s">
        <v>18</v>
      </c>
      <c r="B92">
        <v>20</v>
      </c>
      <c r="C92">
        <v>5</v>
      </c>
      <c r="D92">
        <v>0</v>
      </c>
      <c r="E92">
        <v>0</v>
      </c>
      <c r="F92">
        <v>0</v>
      </c>
      <c r="G92">
        <v>0</v>
      </c>
    </row>
    <row r="93" spans="1:7" x14ac:dyDescent="0.25">
      <c r="A93" t="s">
        <v>19</v>
      </c>
      <c r="B93">
        <v>0</v>
      </c>
      <c r="C93">
        <v>12.5</v>
      </c>
      <c r="D93">
        <v>0</v>
      </c>
      <c r="E93">
        <v>0</v>
      </c>
      <c r="F93">
        <v>0</v>
      </c>
      <c r="G93">
        <v>0</v>
      </c>
    </row>
    <row r="94" spans="1:7" x14ac:dyDescent="0.25">
      <c r="A94" t="s">
        <v>20</v>
      </c>
      <c r="B94">
        <v>0</v>
      </c>
      <c r="C94">
        <v>0</v>
      </c>
      <c r="D94">
        <v>20</v>
      </c>
      <c r="E94">
        <v>7.5</v>
      </c>
      <c r="F94">
        <v>0</v>
      </c>
      <c r="G94">
        <v>0</v>
      </c>
    </row>
    <row r="95" spans="1:7" x14ac:dyDescent="0.25">
      <c r="A95" t="s">
        <v>29</v>
      </c>
      <c r="B95">
        <v>0</v>
      </c>
      <c r="C95">
        <v>0</v>
      </c>
      <c r="D95">
        <v>0</v>
      </c>
      <c r="E95">
        <v>12.5</v>
      </c>
      <c r="F95">
        <v>0</v>
      </c>
      <c r="G95">
        <v>0</v>
      </c>
    </row>
    <row r="96" spans="1:7" x14ac:dyDescent="0.25">
      <c r="A96" t="s">
        <v>30</v>
      </c>
      <c r="B96">
        <v>0</v>
      </c>
      <c r="C96">
        <v>0</v>
      </c>
      <c r="D96">
        <v>0</v>
      </c>
      <c r="E96">
        <v>0</v>
      </c>
      <c r="F96">
        <v>3.1</v>
      </c>
      <c r="G96">
        <v>0</v>
      </c>
    </row>
    <row r="97" spans="1:15" x14ac:dyDescent="0.25">
      <c r="A97" t="s">
        <v>22</v>
      </c>
      <c r="B97">
        <v>0</v>
      </c>
      <c r="C97">
        <v>0</v>
      </c>
      <c r="D97">
        <v>0</v>
      </c>
      <c r="E97">
        <v>0</v>
      </c>
      <c r="F97">
        <v>1.7</v>
      </c>
      <c r="G97">
        <v>0</v>
      </c>
    </row>
    <row r="98" spans="1:15" x14ac:dyDescent="0.25">
      <c r="A98" t="s">
        <v>23</v>
      </c>
      <c r="B98">
        <v>0</v>
      </c>
      <c r="C98">
        <v>0</v>
      </c>
      <c r="D98">
        <v>0</v>
      </c>
      <c r="E98">
        <v>0</v>
      </c>
      <c r="F98">
        <v>3</v>
      </c>
      <c r="G98">
        <v>0</v>
      </c>
    </row>
    <row r="99" spans="1:15" x14ac:dyDescent="0.25">
      <c r="A99" t="s">
        <v>24</v>
      </c>
      <c r="B99">
        <v>0</v>
      </c>
      <c r="C99">
        <v>0</v>
      </c>
      <c r="D99">
        <v>0</v>
      </c>
      <c r="E99">
        <v>0</v>
      </c>
      <c r="F99">
        <v>3.1</v>
      </c>
      <c r="G99">
        <v>0</v>
      </c>
    </row>
    <row r="100" spans="1:15" x14ac:dyDescent="0.25">
      <c r="A100" t="s">
        <v>25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9</v>
      </c>
    </row>
    <row r="101" spans="1:15" x14ac:dyDescent="0.25">
      <c r="A101" t="s">
        <v>26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5.2</v>
      </c>
    </row>
    <row r="105" spans="1:15" ht="15.75" x14ac:dyDescent="0.25">
      <c r="M105" s="13" t="s">
        <v>55</v>
      </c>
      <c r="N105" s="14"/>
      <c r="O105" s="14"/>
    </row>
  </sheetData>
  <mergeCells count="1">
    <mergeCell ref="M105:O105"/>
  </mergeCells>
  <hyperlinks>
    <hyperlink ref="M105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</dc:creator>
  <cp:lastModifiedBy>CSC</cp:lastModifiedBy>
  <dcterms:created xsi:type="dcterms:W3CDTF">2013-03-08T00:23:41Z</dcterms:created>
  <dcterms:modified xsi:type="dcterms:W3CDTF">2021-01-23T08:32:29Z</dcterms:modified>
</cp:coreProperties>
</file>